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Q:\1_Marchés publics\2025\026-25 - Denrees alimentaires - 6 lots - LB\2 - Publication\2-1 DC publié\026-25_DC publié_AAAAMMJJ\"/>
    </mc:Choice>
  </mc:AlternateContent>
  <xr:revisionPtr revIDLastSave="0" documentId="8_{EF41601F-CEEF-407A-B285-F29AD4C04578}" xr6:coauthVersionLast="47" xr6:coauthVersionMax="47" xr10:uidLastSave="{00000000-0000-0000-0000-000000000000}"/>
  <bookViews>
    <workbookView xWindow="-28920" yWindow="-720" windowWidth="29040" windowHeight="15720" xr2:uid="{00000000-000D-0000-FFFF-FFFF00000000}"/>
  </bookViews>
  <sheets>
    <sheet name="026-25 RC annexe 4 DQE  PDG" sheetId="1" r:id="rId1"/>
    <sheet name="026-25 RC DQE Lot 2" sheetId="2" r:id="rId2"/>
  </sheets>
  <definedNames>
    <definedName name="_xlnm.Print_Titles" localSheetId="1">'026-25 RC DQE Lot 2'!$2:$2</definedName>
    <definedName name="Print_Titles" localSheetId="1">'026-25 RC DQE Lot 2'!$2:$2</definedName>
    <definedName name="_xlnm.Print_Area" localSheetId="1">'026-25 RC DQE Lot 2'!$A$1:$I$83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8" i="2" l="1"/>
  <c r="F9" i="2" l="1"/>
  <c r="H9" i="2" s="1"/>
  <c r="E79" i="2"/>
  <c r="F79" i="2" s="1"/>
  <c r="H79" i="2" s="1"/>
  <c r="E71" i="2"/>
  <c r="F71" i="2" s="1"/>
  <c r="H71" i="2" s="1"/>
  <c r="E67" i="2"/>
  <c r="F67" i="2" s="1"/>
  <c r="H67" i="2" s="1"/>
  <c r="E69" i="2"/>
  <c r="F69" i="2" s="1"/>
  <c r="H69" i="2" s="1"/>
  <c r="E58" i="2"/>
  <c r="F58" i="2" s="1"/>
  <c r="H58" i="2" s="1"/>
  <c r="E55" i="2"/>
  <c r="F55" i="2" s="1"/>
  <c r="H55" i="2" s="1"/>
  <c r="F53" i="2"/>
  <c r="H53" i="2" s="1"/>
  <c r="E54" i="2"/>
  <c r="F54" i="2" s="1"/>
  <c r="H54" i="2" s="1"/>
  <c r="F52" i="2"/>
  <c r="H52" i="2" s="1"/>
  <c r="F40" i="2"/>
  <c r="H40" i="2" s="1"/>
  <c r="E49" i="2"/>
  <c r="F49" i="2" s="1"/>
  <c r="H49" i="2" s="1"/>
  <c r="E50" i="2"/>
  <c r="F50" i="2" s="1"/>
  <c r="H50" i="2" s="1"/>
  <c r="E45" i="2"/>
  <c r="F45" i="2" s="1"/>
  <c r="H45" i="2" s="1"/>
  <c r="F39" i="2"/>
  <c r="H39" i="2" s="1"/>
  <c r="E31" i="2"/>
  <c r="F31" i="2" s="1"/>
  <c r="H31" i="2" s="1"/>
  <c r="E29" i="2"/>
  <c r="F29" i="2" s="1"/>
  <c r="H29" i="2" s="1"/>
  <c r="E26" i="2"/>
  <c r="F26" i="2" s="1"/>
  <c r="H26" i="2" s="1"/>
  <c r="E19" i="2"/>
  <c r="F19" i="2" s="1"/>
  <c r="H19" i="2" s="1"/>
  <c r="E17" i="2"/>
  <c r="F17" i="2" s="1"/>
  <c r="H17" i="2" s="1"/>
  <c r="E16" i="2"/>
  <c r="F16" i="2" s="1"/>
  <c r="H16" i="2" s="1"/>
  <c r="E14" i="2"/>
  <c r="F14" i="2" s="1"/>
  <c r="H14" i="2" s="1"/>
  <c r="E10" i="2"/>
  <c r="F10" i="2" s="1"/>
  <c r="H10" i="2" s="1"/>
  <c r="E6" i="2"/>
  <c r="F6" i="2" s="1"/>
  <c r="H6" i="2" s="1"/>
  <c r="E4" i="2"/>
  <c r="F4" i="2" s="1"/>
  <c r="H4" i="2" s="1"/>
  <c r="E56" i="2"/>
  <c r="F56" i="2" s="1"/>
  <c r="H56" i="2" s="1"/>
  <c r="E73" i="2"/>
  <c r="F73" i="2" s="1"/>
  <c r="H73" i="2" s="1"/>
  <c r="E32" i="2"/>
  <c r="F32" i="2" s="1"/>
  <c r="H32" i="2" s="1"/>
  <c r="E13" i="2"/>
  <c r="F13" i="2" s="1"/>
  <c r="H13" i="2" s="1"/>
  <c r="F37" i="2"/>
  <c r="H37" i="2" s="1"/>
  <c r="E82" i="2"/>
  <c r="F82" i="2" s="1"/>
  <c r="H82" i="2" s="1"/>
  <c r="E80" i="2"/>
  <c r="F80" i="2" s="1"/>
  <c r="H80" i="2" s="1"/>
  <c r="E76" i="2"/>
  <c r="F76" i="2" s="1"/>
  <c r="H76" i="2" s="1"/>
  <c r="E74" i="2"/>
  <c r="F74" i="2" s="1"/>
  <c r="H74" i="2" s="1"/>
  <c r="E75" i="2"/>
  <c r="F75" i="2" s="1"/>
  <c r="H75" i="2" s="1"/>
  <c r="E70" i="2"/>
  <c r="F70" i="2" s="1"/>
  <c r="H70" i="2" s="1"/>
  <c r="E68" i="2"/>
  <c r="F68" i="2" s="1"/>
  <c r="H68" i="2" s="1"/>
  <c r="E66" i="2"/>
  <c r="F66" i="2" s="1"/>
  <c r="H66" i="2" s="1"/>
  <c r="E65" i="2"/>
  <c r="F65" i="2" s="1"/>
  <c r="H65" i="2" s="1"/>
  <c r="E61" i="2"/>
  <c r="F61" i="2" s="1"/>
  <c r="E59" i="2"/>
  <c r="F59" i="2" s="1"/>
  <c r="H59" i="2" s="1"/>
  <c r="E51" i="2"/>
  <c r="F51" i="2" s="1"/>
  <c r="H51" i="2" s="1"/>
  <c r="E25" i="2"/>
  <c r="F25" i="2" s="1"/>
  <c r="H25" i="2" s="1"/>
  <c r="E44" i="2"/>
  <c r="F44" i="2" s="1"/>
  <c r="H44" i="2" s="1"/>
  <c r="E38" i="2"/>
  <c r="F38" i="2" s="1"/>
  <c r="H38" i="2" s="1"/>
  <c r="F28" i="2"/>
  <c r="H28" i="2" s="1"/>
  <c r="E21" i="2"/>
  <c r="F21" i="2" s="1"/>
  <c r="H21" i="2" s="1"/>
  <c r="E20" i="2"/>
  <c r="F20" i="2" s="1"/>
  <c r="H20" i="2" s="1"/>
  <c r="E18" i="2"/>
  <c r="F18" i="2" s="1"/>
  <c r="H18" i="2" s="1"/>
  <c r="E63" i="2"/>
  <c r="F63" i="2" s="1"/>
  <c r="H63" i="2" s="1"/>
  <c r="F5" i="2"/>
  <c r="H5" i="2" s="1"/>
  <c r="E81" i="2"/>
  <c r="F81" i="2" s="1"/>
  <c r="H81" i="2" s="1"/>
  <c r="E23" i="2"/>
  <c r="F23" i="2" s="1"/>
  <c r="H23" i="2" s="1"/>
  <c r="F78" i="2"/>
  <c r="H78" i="2" s="1"/>
  <c r="E64" i="2"/>
  <c r="F64" i="2" s="1"/>
  <c r="H64" i="2" s="1"/>
  <c r="E60" i="2"/>
  <c r="F60" i="2" s="1"/>
  <c r="H60" i="2" s="1"/>
  <c r="E57" i="2"/>
  <c r="F57" i="2" s="1"/>
  <c r="H57" i="2" s="1"/>
  <c r="E46" i="2"/>
  <c r="F46" i="2" s="1"/>
  <c r="H46" i="2" s="1"/>
  <c r="E34" i="2"/>
  <c r="F34" i="2" s="1"/>
  <c r="H34" i="2" s="1"/>
  <c r="E33" i="2"/>
  <c r="F33" i="2" s="1"/>
  <c r="H33" i="2" s="1"/>
  <c r="E24" i="2"/>
  <c r="F24" i="2" s="1"/>
  <c r="H24" i="2" s="1"/>
  <c r="E62" i="2"/>
  <c r="F62" i="2" s="1"/>
  <c r="H62" i="2" s="1"/>
  <c r="E48" i="2"/>
  <c r="F48" i="2" s="1"/>
  <c r="H48" i="2" s="1"/>
  <c r="E42" i="2"/>
  <c r="F42" i="2" s="1"/>
  <c r="H42" i="2" s="1"/>
  <c r="E41" i="2"/>
  <c r="F41" i="2" s="1"/>
  <c r="H41" i="2" s="1"/>
  <c r="E30" i="2"/>
  <c r="F30" i="2" s="1"/>
  <c r="H30" i="2" s="1"/>
  <c r="E12" i="2"/>
  <c r="F12" i="2" s="1"/>
  <c r="H12" i="2" s="1"/>
  <c r="E11" i="2"/>
  <c r="F11" i="2" s="1"/>
  <c r="H11" i="2" s="1"/>
  <c r="E47" i="2"/>
  <c r="F47" i="2" s="1"/>
  <c r="H47" i="2" s="1"/>
  <c r="F27" i="2"/>
  <c r="H27" i="2" s="1"/>
  <c r="E72" i="2"/>
  <c r="F72" i="2" s="1"/>
  <c r="H72" i="2" s="1"/>
  <c r="E36" i="2"/>
  <c r="F36" i="2" s="1"/>
  <c r="H36" i="2" s="1"/>
  <c r="E35" i="2"/>
  <c r="F35" i="2" s="1"/>
  <c r="H35" i="2" s="1"/>
  <c r="F22" i="2"/>
  <c r="H22" i="2" s="1"/>
  <c r="E15" i="2"/>
  <c r="F15" i="2" s="1"/>
  <c r="H15" i="2" s="1"/>
  <c r="E3" i="2"/>
  <c r="F3" i="2" s="1"/>
  <c r="H3" i="2" s="1"/>
  <c r="E77" i="2"/>
  <c r="F77" i="2" s="1"/>
  <c r="H77" i="2" s="1"/>
  <c r="F43" i="2"/>
  <c r="H43" i="2" s="1"/>
  <c r="F7" i="2"/>
  <c r="H7" i="2" s="1"/>
  <c r="F8" i="2"/>
  <c r="H8" i="2" s="1"/>
  <c r="F83" i="2" l="1"/>
  <c r="H61" i="2"/>
  <c r="H83" i="2" s="1"/>
</calcChain>
</file>

<file path=xl/sharedStrings.xml><?xml version="1.0" encoding="utf-8"?>
<sst xmlns="http://schemas.openxmlformats.org/spreadsheetml/2006/main" count="177" uniqueCount="103">
  <si>
    <t>Nom du soumissionnaire</t>
  </si>
  <si>
    <t>Quantité</t>
  </si>
  <si>
    <t>Montant total€ HT</t>
  </si>
  <si>
    <t>Taux TVA %</t>
  </si>
  <si>
    <t>Montant total</t>
  </si>
  <si>
    <t>Procédure SG-SAD3-026-25</t>
  </si>
  <si>
    <t>Lot 2 : Fruits et légumes</t>
  </si>
  <si>
    <t>Observations (provenance, variété, etc.)</t>
  </si>
  <si>
    <t>Grenade - colis 4kg</t>
  </si>
  <si>
    <t>Kiwi Gold - kg</t>
  </si>
  <si>
    <t xml:space="preserve">Echalion - kg </t>
  </si>
  <si>
    <t>Oignon jaune - kg</t>
  </si>
  <si>
    <t>Pak Choy - kg</t>
  </si>
  <si>
    <t>Panais - kg</t>
  </si>
  <si>
    <t>Carotte multicolore - kg</t>
  </si>
  <si>
    <t>Oignon cebette - kg</t>
  </si>
  <si>
    <t>Pomme de terre Grenaille - kg</t>
  </si>
  <si>
    <t>Algue au sel - barquette</t>
  </si>
  <si>
    <t>Avocat Hass - colis 4 kg</t>
  </si>
  <si>
    <t>Choux Fleur -  colis 8 pièces</t>
  </si>
  <si>
    <t>Choux vert frisé - colis 8 pièces</t>
  </si>
  <si>
    <t>Choux Fleur Romamanesco - colis 8 pièces</t>
  </si>
  <si>
    <t>Marron sous vide - pièce 200g</t>
  </si>
  <si>
    <t>Pomme Granny Smith -  kg</t>
  </si>
  <si>
    <t>Pomme Pink Lady - kg</t>
  </si>
  <si>
    <t>Poire comice - kg</t>
  </si>
  <si>
    <t>Pottimarron orange - kg</t>
  </si>
  <si>
    <t>Citron Yuzu - kg</t>
  </si>
  <si>
    <t>Kaki rouge brillant - kg</t>
  </si>
  <si>
    <t>Thym frais - botte</t>
  </si>
  <si>
    <t>Champignon Trompette de la mort - kg</t>
  </si>
  <si>
    <t>Fleurs comestibles Muflier - barquette</t>
  </si>
  <si>
    <t>Fleurs comestibles Sauge - barquette</t>
  </si>
  <si>
    <t>Courge rouge vif d'Etampes kg</t>
  </si>
  <si>
    <t>Orange naveline kg</t>
  </si>
  <si>
    <t>Salade Mâche - barquette de 100g</t>
  </si>
  <si>
    <t>Banane - kg</t>
  </si>
  <si>
    <t xml:space="preserve">Betterave jaune -  kg </t>
  </si>
  <si>
    <t>Céleri branche coupé   - pièce</t>
  </si>
  <si>
    <t>Coriandre Frais -   botte</t>
  </si>
  <si>
    <t>Kiwi  red sun kg</t>
  </si>
  <si>
    <t>Menthe - botte</t>
  </si>
  <si>
    <t xml:space="preserve">Pomme Golden -  kg </t>
  </si>
  <si>
    <t>Datte fraiche Medjool - kg</t>
  </si>
  <si>
    <t>Champignon Eryngii (Panicaut) - kg</t>
  </si>
  <si>
    <t>Choux blanc - colis 8 pièces</t>
  </si>
  <si>
    <t>Citron Meyer - kg</t>
  </si>
  <si>
    <t xml:space="preserve">Epinard feuille - kg </t>
  </si>
  <si>
    <t xml:space="preserve">Figues mini  - kg </t>
  </si>
  <si>
    <t xml:space="preserve">Navet boule d'or - kg </t>
  </si>
  <si>
    <t>Oignon cebette - botte</t>
  </si>
  <si>
    <t>Blette - kg</t>
  </si>
  <si>
    <t>Blette multicolore-  kg</t>
  </si>
  <si>
    <t>Brocoli -  kg</t>
  </si>
  <si>
    <t>Carotte lavée -   kg</t>
  </si>
  <si>
    <t>Cerfeuil  Tubéreux -  botte</t>
  </si>
  <si>
    <t>Ciboulette -  botte</t>
  </si>
  <si>
    <t>Citron Primofiore-  kg</t>
  </si>
  <si>
    <t>Citron Lime -  kg</t>
  </si>
  <si>
    <t>Clémentine feuille  -  kg</t>
  </si>
  <si>
    <t>Coing -  kg</t>
  </si>
  <si>
    <t>Concombre long - pièce</t>
  </si>
  <si>
    <t>Courge Butternut -  kg</t>
  </si>
  <si>
    <t>courgette verte -  kg</t>
  </si>
  <si>
    <t>Cresson -  botte</t>
  </si>
  <si>
    <t>Maîs sous vide - pièce 400g</t>
  </si>
  <si>
    <t>Orange à jus - kg</t>
  </si>
  <si>
    <t>Topinambour -  kg</t>
  </si>
  <si>
    <t>Salade Roquette -  kg</t>
  </si>
  <si>
    <t>Salade Endives - kg</t>
  </si>
  <si>
    <t>Radis Green meat- kg</t>
  </si>
  <si>
    <t>Radis Blue meat - kg</t>
  </si>
  <si>
    <t>Radis blanc Daikon- kg</t>
  </si>
  <si>
    <t>Poire conférence - kg</t>
  </si>
  <si>
    <t>Persil  plat - botte</t>
  </si>
  <si>
    <t>Patate douce - kg</t>
  </si>
  <si>
    <t>Poireau  -  kg</t>
  </si>
  <si>
    <t>Panais mini - barquette</t>
  </si>
  <si>
    <t>Céleri rave -  pièce</t>
  </si>
  <si>
    <t>Citron caviar - barquette  2 pièces</t>
  </si>
  <si>
    <t>Betterave sous vide -  pièce de 500g</t>
  </si>
  <si>
    <t>Kiwi Green Light - pièce</t>
  </si>
  <si>
    <t>Kiwi rouge lité - kg</t>
  </si>
  <si>
    <t>Radis rouge rond -   botte</t>
  </si>
  <si>
    <t>Pomme Gala - kg</t>
  </si>
  <si>
    <t>Pomme de terre Agria - kg</t>
  </si>
  <si>
    <t>Champignon de Paris brun -  kg</t>
  </si>
  <si>
    <t>Pleurote  -  kg</t>
  </si>
  <si>
    <t>Désignation des produits qui coorespondent aux commandes passées au mois de novembre 2024</t>
  </si>
  <si>
    <r>
      <t xml:space="preserve">BIO (préciser </t>
    </r>
    <r>
      <rPr>
        <b/>
        <u/>
        <sz val="10"/>
        <color theme="1"/>
        <rFont val="Marianne"/>
        <family val="3"/>
      </rPr>
      <t>obligatoirement</t>
    </r>
    <r>
      <rPr>
        <b/>
        <sz val="10"/>
        <color theme="1"/>
        <rFont val="Marianne"/>
        <family val="3"/>
      </rPr>
      <t xml:space="preserve"> si le produit est issu de l'agriculture biologique - indiquer Bio dans la case, ou la laisser vide si le produit ne l'est pas)</t>
    </r>
  </si>
  <si>
    <t>barquette</t>
  </si>
  <si>
    <t>colis</t>
  </si>
  <si>
    <t>kg</t>
  </si>
  <si>
    <t>pièce</t>
  </si>
  <si>
    <t>botte</t>
  </si>
  <si>
    <t xml:space="preserve">barquette </t>
  </si>
  <si>
    <t>Unité</t>
  </si>
  <si>
    <t xml:space="preserve">Annexe 4 au règlement de la consultation - 
simulation financière
                        </t>
  </si>
  <si>
    <t xml:space="preserve">Montant total € TTC </t>
  </si>
  <si>
    <t>Prix unitaire €HT pour 1 kg ou pour 1 pièce/botte ou barquette</t>
  </si>
  <si>
    <r>
      <rPr>
        <b/>
        <sz val="14"/>
        <color rgb="FFFF0000"/>
        <rFont val="Marianne"/>
      </rPr>
      <t>Les prix sont en €uros, pour la semaine du 3 novembre au 9 novembre 2025</t>
    </r>
    <r>
      <rPr>
        <sz val="10"/>
        <color theme="1"/>
        <rFont val="Marianne"/>
        <family val="3"/>
      </rPr>
      <t xml:space="preserve">					</t>
    </r>
  </si>
  <si>
    <r>
      <t>Les prix sont en €uros,</t>
    </r>
    <r>
      <rPr>
        <b/>
        <i/>
        <sz val="12"/>
        <color rgb="FFFF0000"/>
        <rFont val="Marianne"/>
      </rPr>
      <t xml:space="preserve"> pour la semaine du 3 novembre au 9 novembre 2025</t>
    </r>
  </si>
  <si>
    <t>Fourniture et livraison de denrées alimentaires
Pour les hôtels ministériels des Ministères de la Transition écologique, de l'Aménagement du territoire, des Transports, de la Ville et du Logement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</si>
</sst>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scheme val="minor"/>
    </font>
    <font>
      <sz val="10"/>
      <name val="Arial"/>
      <family val="2"/>
    </font>
    <font>
      <b/>
      <sz val="14"/>
      <name val="Marianne"/>
      <family val="3"/>
    </font>
    <font>
      <sz val="8"/>
      <name val="Arial"/>
      <family val="2"/>
    </font>
    <font>
      <b/>
      <sz val="12"/>
      <name val="Marianne"/>
      <family val="3"/>
    </font>
    <font>
      <b/>
      <i/>
      <sz val="11"/>
      <name val="Marianne"/>
      <family val="3"/>
    </font>
    <font>
      <sz val="8"/>
      <name val="Marianne"/>
      <family val="3"/>
    </font>
    <font>
      <b/>
      <sz val="11"/>
      <color rgb="FF7030A0"/>
      <name val="Marianne"/>
      <family val="3"/>
    </font>
    <font>
      <b/>
      <i/>
      <sz val="10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2"/>
      <color theme="1"/>
      <name val="Marianne"/>
      <family val="3"/>
    </font>
    <font>
      <b/>
      <sz val="11"/>
      <color theme="1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sz val="10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u/>
      <sz val="10"/>
      <color theme="1"/>
      <name val="Marianne"/>
      <family val="3"/>
    </font>
    <font>
      <b/>
      <i/>
      <sz val="12"/>
      <name val="Marianne"/>
      <family val="3"/>
    </font>
    <font>
      <b/>
      <sz val="14"/>
      <color rgb="FFFF0000"/>
      <name val="Marianne"/>
    </font>
    <font>
      <sz val="10"/>
      <color theme="1"/>
      <name val="Marianne"/>
    </font>
    <font>
      <b/>
      <i/>
      <sz val="12"/>
      <color rgb="FFFF0000"/>
      <name val="Marianne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2"/>
      </patternFill>
    </fill>
    <fill>
      <patternFill patternType="solid">
        <fgColor rgb="FFADEDB8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 applyFont="1"/>
    <xf numFmtId="0" fontId="3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left" vertical="top" wrapText="1"/>
    </xf>
    <xf numFmtId="0" fontId="4" fillId="2" borderId="0" xfId="1" applyFont="1" applyFill="1" applyAlignment="1">
      <alignment horizontal="center" vertical="top" wrapText="1"/>
    </xf>
    <xf numFmtId="0" fontId="2" fillId="4" borderId="1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0" fontId="9" fillId="2" borderId="0" xfId="0" applyFont="1" applyFill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3" fillId="6" borderId="0" xfId="1" applyFont="1" applyFill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10" fontId="14" fillId="5" borderId="6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0" fontId="9" fillId="0" borderId="8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" fontId="17" fillId="5" borderId="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4" fontId="10" fillId="5" borderId="12" xfId="0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vertical="center"/>
    </xf>
    <xf numFmtId="4" fontId="14" fillId="5" borderId="6" xfId="0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264795</xdr:colOff>
      <xdr:row>9</xdr:row>
      <xdr:rowOff>137160</xdr:rowOff>
    </xdr:to>
    <xdr:pic>
      <xdr:nvPicPr>
        <xdr:cNvPr id="3" name="Graphique 2" descr="Ministères de la Transition écologique, de l'Aménagement du territoire, des Transports, de la Ville et du Logement">
          <a:extLst>
            <a:ext uri="{FF2B5EF4-FFF2-40B4-BE49-F238E27FC236}">
              <a16:creationId xmlns:a16="http://schemas.microsoft.com/office/drawing/2014/main" id="{B1C642E4-5341-437A-9238-690E59B4E7B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0"/>
          <a:ext cx="3027045" cy="1594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C21"/>
  <sheetViews>
    <sheetView tabSelected="1" workbookViewId="0">
      <selection activeCell="A15" sqref="A15:C15"/>
    </sheetView>
  </sheetViews>
  <sheetFormatPr baseColWidth="10" defaultColWidth="11.42578125" defaultRowHeight="12.75" x14ac:dyDescent="0.2"/>
  <cols>
    <col min="1" max="1" width="41.42578125" style="1" customWidth="1"/>
    <col min="2" max="2" width="18.85546875" style="1" customWidth="1"/>
    <col min="3" max="3" width="21" style="1" customWidth="1"/>
    <col min="4" max="16384" width="11.42578125" style="1"/>
  </cols>
  <sheetData>
    <row r="13" spans="1:3" ht="83.25" customHeight="1" x14ac:dyDescent="0.2">
      <c r="A13" s="44" t="s">
        <v>97</v>
      </c>
      <c r="B13" s="44"/>
      <c r="C13" s="44"/>
    </row>
    <row r="14" spans="1:3" s="2" customFormat="1" ht="71.25" customHeight="1" x14ac:dyDescent="0.25">
      <c r="A14" s="45" t="s">
        <v>102</v>
      </c>
      <c r="B14" s="46"/>
      <c r="C14" s="46"/>
    </row>
    <row r="15" spans="1:3" s="14" customFormat="1" ht="50.25" customHeight="1" x14ac:dyDescent="0.25">
      <c r="A15" s="50" t="s">
        <v>6</v>
      </c>
      <c r="B15" s="50"/>
      <c r="C15" s="50"/>
    </row>
    <row r="17" spans="1:3" s="2" customFormat="1" ht="55.5" customHeight="1" x14ac:dyDescent="0.25">
      <c r="A17" s="5" t="s">
        <v>0</v>
      </c>
      <c r="B17" s="47"/>
      <c r="C17" s="48"/>
    </row>
    <row r="18" spans="1:3" s="2" customFormat="1" ht="13.5" customHeight="1" x14ac:dyDescent="0.25">
      <c r="A18" s="49"/>
      <c r="B18" s="49"/>
      <c r="C18" s="6"/>
    </row>
    <row r="19" spans="1:3" s="2" customFormat="1" ht="21" customHeight="1" x14ac:dyDescent="0.25">
      <c r="A19" s="42" t="s">
        <v>101</v>
      </c>
      <c r="B19" s="6"/>
      <c r="C19" s="6"/>
    </row>
    <row r="20" spans="1:3" s="2" customFormat="1" ht="21" customHeight="1" x14ac:dyDescent="0.25">
      <c r="A20" s="7"/>
      <c r="B20" s="6"/>
      <c r="C20" s="6"/>
    </row>
    <row r="21" spans="1:3" s="2" customFormat="1" ht="27.75" customHeight="1" x14ac:dyDescent="0.25">
      <c r="A21" s="3" t="s">
        <v>5</v>
      </c>
      <c r="B21" s="4"/>
      <c r="C21" s="4"/>
    </row>
  </sheetData>
  <mergeCells count="5">
    <mergeCell ref="A13:C13"/>
    <mergeCell ref="A14:C14"/>
    <mergeCell ref="B17:C17"/>
    <mergeCell ref="A18:B18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6"/>
  <sheetViews>
    <sheetView zoomScale="90" zoomScaleNormal="90" workbookViewId="0">
      <selection sqref="A1:I1"/>
    </sheetView>
  </sheetViews>
  <sheetFormatPr baseColWidth="10" defaultColWidth="11.42578125" defaultRowHeight="15.75" x14ac:dyDescent="0.25"/>
  <cols>
    <col min="1" max="1" width="45.85546875" style="13" customWidth="1"/>
    <col min="2" max="2" width="33.7109375" style="13" customWidth="1"/>
    <col min="3" max="3" width="17.42578125" style="10" customWidth="1"/>
    <col min="4" max="4" width="16.85546875" style="13" customWidth="1"/>
    <col min="5" max="5" width="16.85546875" style="9" customWidth="1"/>
    <col min="6" max="6" width="17.28515625" style="9" customWidth="1"/>
    <col min="7" max="7" width="19.7109375" style="11" customWidth="1"/>
    <col min="8" max="8" width="19.140625" style="10" customWidth="1"/>
    <col min="9" max="9" width="28.5703125" style="8" customWidth="1"/>
    <col min="10" max="16384" width="11.42578125" style="8"/>
  </cols>
  <sheetData>
    <row r="1" spans="1:9" ht="37.5" customHeight="1" thickBot="1" x14ac:dyDescent="0.3">
      <c r="A1" s="51" t="s">
        <v>100</v>
      </c>
      <c r="B1" s="52"/>
      <c r="C1" s="52"/>
      <c r="D1" s="52"/>
      <c r="E1" s="52"/>
      <c r="F1" s="52"/>
      <c r="G1" s="52"/>
      <c r="H1" s="52"/>
      <c r="I1" s="52"/>
    </row>
    <row r="2" spans="1:9" s="9" customFormat="1" ht="113.25" customHeight="1" x14ac:dyDescent="0.25">
      <c r="A2" s="15" t="s">
        <v>88</v>
      </c>
      <c r="B2" s="40" t="s">
        <v>89</v>
      </c>
      <c r="C2" s="43" t="s">
        <v>99</v>
      </c>
      <c r="D2" s="16" t="s">
        <v>96</v>
      </c>
      <c r="E2" s="16" t="s">
        <v>1</v>
      </c>
      <c r="F2" s="16" t="s">
        <v>2</v>
      </c>
      <c r="G2" s="17" t="s">
        <v>3</v>
      </c>
      <c r="H2" s="41" t="s">
        <v>98</v>
      </c>
      <c r="I2" s="33" t="s">
        <v>7</v>
      </c>
    </row>
    <row r="3" spans="1:9" ht="30" customHeight="1" x14ac:dyDescent="0.25">
      <c r="A3" s="31" t="s">
        <v>17</v>
      </c>
      <c r="B3" s="35"/>
      <c r="C3" s="26"/>
      <c r="D3" s="20" t="s">
        <v>90</v>
      </c>
      <c r="E3" s="20">
        <f>6</f>
        <v>6</v>
      </c>
      <c r="F3" s="19">
        <f t="shared" ref="F3:F34" si="0">C3*E3</f>
        <v>0</v>
      </c>
      <c r="G3" s="21"/>
      <c r="H3" s="32">
        <f t="shared" ref="H3:H33" si="1">F3+(F3*G3)</f>
        <v>0</v>
      </c>
      <c r="I3" s="34"/>
    </row>
    <row r="4" spans="1:9" ht="30" customHeight="1" x14ac:dyDescent="0.25">
      <c r="A4" s="31" t="s">
        <v>18</v>
      </c>
      <c r="B4" s="35"/>
      <c r="C4" s="26"/>
      <c r="D4" s="20" t="s">
        <v>91</v>
      </c>
      <c r="E4" s="20">
        <f>1+1+1</f>
        <v>3</v>
      </c>
      <c r="F4" s="19">
        <f t="shared" si="0"/>
        <v>0</v>
      </c>
      <c r="G4" s="21"/>
      <c r="H4" s="32">
        <f t="shared" si="1"/>
        <v>0</v>
      </c>
      <c r="I4" s="34"/>
    </row>
    <row r="5" spans="1:9" ht="30" customHeight="1" x14ac:dyDescent="0.25">
      <c r="A5" s="31" t="s">
        <v>36</v>
      </c>
      <c r="B5" s="35"/>
      <c r="C5" s="26"/>
      <c r="D5" s="20" t="s">
        <v>92</v>
      </c>
      <c r="E5" s="20">
        <v>18.5</v>
      </c>
      <c r="F5" s="19">
        <f t="shared" si="0"/>
        <v>0</v>
      </c>
      <c r="G5" s="21"/>
      <c r="H5" s="32">
        <f t="shared" si="1"/>
        <v>0</v>
      </c>
      <c r="I5" s="34"/>
    </row>
    <row r="6" spans="1:9" ht="30" customHeight="1" x14ac:dyDescent="0.25">
      <c r="A6" s="31" t="s">
        <v>37</v>
      </c>
      <c r="B6" s="35"/>
      <c r="C6" s="26"/>
      <c r="D6" s="20" t="s">
        <v>92</v>
      </c>
      <c r="E6" s="20">
        <f>5+5</f>
        <v>10</v>
      </c>
      <c r="F6" s="19">
        <f t="shared" si="0"/>
        <v>0</v>
      </c>
      <c r="G6" s="21"/>
      <c r="H6" s="32">
        <f t="shared" si="1"/>
        <v>0</v>
      </c>
      <c r="I6" s="34"/>
    </row>
    <row r="7" spans="1:9" ht="30" customHeight="1" x14ac:dyDescent="0.25">
      <c r="A7" s="31" t="s">
        <v>80</v>
      </c>
      <c r="B7" s="35"/>
      <c r="C7" s="26"/>
      <c r="D7" s="20" t="s">
        <v>93</v>
      </c>
      <c r="E7" s="20">
        <v>14</v>
      </c>
      <c r="F7" s="19">
        <f t="shared" si="0"/>
        <v>0</v>
      </c>
      <c r="G7" s="21"/>
      <c r="H7" s="32">
        <f t="shared" si="1"/>
        <v>0</v>
      </c>
      <c r="I7" s="34"/>
    </row>
    <row r="8" spans="1:9" ht="30" customHeight="1" x14ac:dyDescent="0.25">
      <c r="A8" s="31" t="s">
        <v>51</v>
      </c>
      <c r="B8" s="35"/>
      <c r="C8" s="26"/>
      <c r="D8" s="20" t="s">
        <v>92</v>
      </c>
      <c r="E8" s="20">
        <v>3</v>
      </c>
      <c r="F8" s="19">
        <f t="shared" si="0"/>
        <v>0</v>
      </c>
      <c r="G8" s="21"/>
      <c r="H8" s="32">
        <f t="shared" si="1"/>
        <v>0</v>
      </c>
      <c r="I8" s="34"/>
    </row>
    <row r="9" spans="1:9" ht="30" customHeight="1" x14ac:dyDescent="0.25">
      <c r="A9" s="31" t="s">
        <v>52</v>
      </c>
      <c r="B9" s="35"/>
      <c r="C9" s="26"/>
      <c r="D9" s="20" t="s">
        <v>92</v>
      </c>
      <c r="E9" s="20">
        <v>4</v>
      </c>
      <c r="F9" s="19">
        <f t="shared" si="0"/>
        <v>0</v>
      </c>
      <c r="G9" s="21"/>
      <c r="H9" s="32">
        <f t="shared" si="1"/>
        <v>0</v>
      </c>
      <c r="I9" s="34"/>
    </row>
    <row r="10" spans="1:9" ht="30" customHeight="1" x14ac:dyDescent="0.25">
      <c r="A10" s="31" t="s">
        <v>53</v>
      </c>
      <c r="B10" s="35"/>
      <c r="C10" s="26"/>
      <c r="D10" s="20" t="s">
        <v>92</v>
      </c>
      <c r="E10" s="20">
        <f>2+5+6</f>
        <v>13</v>
      </c>
      <c r="F10" s="19">
        <f t="shared" si="0"/>
        <v>0</v>
      </c>
      <c r="G10" s="21"/>
      <c r="H10" s="32">
        <f t="shared" si="1"/>
        <v>0</v>
      </c>
      <c r="I10" s="34"/>
    </row>
    <row r="11" spans="1:9" ht="30" customHeight="1" x14ac:dyDescent="0.25">
      <c r="A11" s="31" t="s">
        <v>54</v>
      </c>
      <c r="B11" s="35"/>
      <c r="C11" s="26"/>
      <c r="D11" s="20" t="s">
        <v>92</v>
      </c>
      <c r="E11" s="20">
        <f>12+12+24+12</f>
        <v>60</v>
      </c>
      <c r="F11" s="19">
        <f t="shared" si="0"/>
        <v>0</v>
      </c>
      <c r="G11" s="21"/>
      <c r="H11" s="32">
        <f t="shared" si="1"/>
        <v>0</v>
      </c>
      <c r="I11" s="34"/>
    </row>
    <row r="12" spans="1:9" ht="30" customHeight="1" x14ac:dyDescent="0.25">
      <c r="A12" s="31" t="s">
        <v>14</v>
      </c>
      <c r="B12" s="35"/>
      <c r="C12" s="26"/>
      <c r="D12" s="20" t="s">
        <v>92</v>
      </c>
      <c r="E12" s="20">
        <f>5+5+5</f>
        <v>15</v>
      </c>
      <c r="F12" s="19">
        <f t="shared" si="0"/>
        <v>0</v>
      </c>
      <c r="G12" s="21"/>
      <c r="H12" s="32">
        <f t="shared" si="1"/>
        <v>0</v>
      </c>
      <c r="I12" s="34"/>
    </row>
    <row r="13" spans="1:9" ht="30" customHeight="1" x14ac:dyDescent="0.25">
      <c r="A13" s="30" t="s">
        <v>78</v>
      </c>
      <c r="B13" s="36"/>
      <c r="C13" s="26"/>
      <c r="D13" s="20" t="s">
        <v>93</v>
      </c>
      <c r="E13" s="20">
        <f>4+2+6+6</f>
        <v>18</v>
      </c>
      <c r="F13" s="19">
        <f t="shared" si="0"/>
        <v>0</v>
      </c>
      <c r="G13" s="21"/>
      <c r="H13" s="32">
        <f t="shared" si="1"/>
        <v>0</v>
      </c>
      <c r="I13" s="34"/>
    </row>
    <row r="14" spans="1:9" ht="30" customHeight="1" x14ac:dyDescent="0.25">
      <c r="A14" s="31" t="s">
        <v>38</v>
      </c>
      <c r="B14" s="35"/>
      <c r="C14" s="26"/>
      <c r="D14" s="20" t="s">
        <v>93</v>
      </c>
      <c r="E14" s="20">
        <f>14+14</f>
        <v>28</v>
      </c>
      <c r="F14" s="19">
        <f t="shared" si="0"/>
        <v>0</v>
      </c>
      <c r="G14" s="21"/>
      <c r="H14" s="32">
        <f t="shared" si="1"/>
        <v>0</v>
      </c>
      <c r="I14" s="34"/>
    </row>
    <row r="15" spans="1:9" ht="30" customHeight="1" x14ac:dyDescent="0.25">
      <c r="A15" s="22" t="s">
        <v>55</v>
      </c>
      <c r="B15" s="37"/>
      <c r="C15" s="26"/>
      <c r="D15" s="20" t="s">
        <v>94</v>
      </c>
      <c r="E15" s="20">
        <f>6+8</f>
        <v>14</v>
      </c>
      <c r="F15" s="19">
        <f t="shared" si="0"/>
        <v>0</v>
      </c>
      <c r="G15" s="21"/>
      <c r="H15" s="32">
        <f t="shared" si="1"/>
        <v>0</v>
      </c>
      <c r="I15" s="34"/>
    </row>
    <row r="16" spans="1:9" ht="30" customHeight="1" x14ac:dyDescent="0.25">
      <c r="A16" s="30" t="s">
        <v>86</v>
      </c>
      <c r="B16" s="36"/>
      <c r="C16" s="27"/>
      <c r="D16" s="20" t="s">
        <v>92</v>
      </c>
      <c r="E16" s="20">
        <f>10+5+7.5+10+10+10</f>
        <v>52.5</v>
      </c>
      <c r="F16" s="19">
        <f t="shared" si="0"/>
        <v>0</v>
      </c>
      <c r="G16" s="21"/>
      <c r="H16" s="32">
        <f t="shared" si="1"/>
        <v>0</v>
      </c>
      <c r="I16" s="34"/>
    </row>
    <row r="17" spans="1:9" ht="30" customHeight="1" x14ac:dyDescent="0.25">
      <c r="A17" s="30" t="s">
        <v>44</v>
      </c>
      <c r="B17" s="36"/>
      <c r="C17" s="27"/>
      <c r="D17" s="20" t="s">
        <v>92</v>
      </c>
      <c r="E17" s="20">
        <f>2+2+2+2+2+2</f>
        <v>12</v>
      </c>
      <c r="F17" s="19">
        <f t="shared" si="0"/>
        <v>0</v>
      </c>
      <c r="G17" s="21"/>
      <c r="H17" s="32">
        <f t="shared" si="1"/>
        <v>0</v>
      </c>
      <c r="I17" s="34"/>
    </row>
    <row r="18" spans="1:9" ht="30" customHeight="1" x14ac:dyDescent="0.25">
      <c r="A18" s="30" t="s">
        <v>30</v>
      </c>
      <c r="B18" s="36"/>
      <c r="C18" s="27"/>
      <c r="D18" s="20" t="s">
        <v>92</v>
      </c>
      <c r="E18" s="20">
        <f>2+3</f>
        <v>5</v>
      </c>
      <c r="F18" s="19">
        <f t="shared" si="0"/>
        <v>0</v>
      </c>
      <c r="G18" s="21"/>
      <c r="H18" s="32">
        <f t="shared" si="1"/>
        <v>0</v>
      </c>
      <c r="I18" s="34"/>
    </row>
    <row r="19" spans="1:9" ht="30" customHeight="1" x14ac:dyDescent="0.25">
      <c r="A19" s="30" t="s">
        <v>45</v>
      </c>
      <c r="B19" s="36"/>
      <c r="C19" s="27"/>
      <c r="D19" s="20" t="s">
        <v>91</v>
      </c>
      <c r="E19" s="20">
        <f>1</f>
        <v>1</v>
      </c>
      <c r="F19" s="19">
        <f t="shared" si="0"/>
        <v>0</v>
      </c>
      <c r="G19" s="21"/>
      <c r="H19" s="32">
        <f t="shared" si="1"/>
        <v>0</v>
      </c>
      <c r="I19" s="34"/>
    </row>
    <row r="20" spans="1:9" ht="30" customHeight="1" x14ac:dyDescent="0.25">
      <c r="A20" s="18" t="s">
        <v>19</v>
      </c>
      <c r="B20" s="38"/>
      <c r="C20" s="26"/>
      <c r="D20" s="20" t="s">
        <v>91</v>
      </c>
      <c r="E20" s="20">
        <f>1+1+1</f>
        <v>3</v>
      </c>
      <c r="F20" s="19">
        <f t="shared" si="0"/>
        <v>0</v>
      </c>
      <c r="G20" s="21"/>
      <c r="H20" s="32">
        <f t="shared" si="1"/>
        <v>0</v>
      </c>
      <c r="I20" s="34"/>
    </row>
    <row r="21" spans="1:9" ht="30" customHeight="1" x14ac:dyDescent="0.25">
      <c r="A21" s="18" t="s">
        <v>21</v>
      </c>
      <c r="B21" s="38"/>
      <c r="C21" s="26"/>
      <c r="D21" s="20" t="s">
        <v>91</v>
      </c>
      <c r="E21" s="20">
        <f>1+1+1</f>
        <v>3</v>
      </c>
      <c r="F21" s="19">
        <f t="shared" si="0"/>
        <v>0</v>
      </c>
      <c r="G21" s="21"/>
      <c r="H21" s="32">
        <f t="shared" si="1"/>
        <v>0</v>
      </c>
      <c r="I21" s="34"/>
    </row>
    <row r="22" spans="1:9" ht="30" customHeight="1" x14ac:dyDescent="0.25">
      <c r="A22" s="18" t="s">
        <v>20</v>
      </c>
      <c r="B22" s="38"/>
      <c r="C22" s="26"/>
      <c r="D22" s="20" t="s">
        <v>91</v>
      </c>
      <c r="E22" s="20">
        <v>1</v>
      </c>
      <c r="F22" s="19">
        <f t="shared" si="0"/>
        <v>0</v>
      </c>
      <c r="G22" s="21"/>
      <c r="H22" s="32">
        <f t="shared" si="1"/>
        <v>0</v>
      </c>
      <c r="I22" s="34"/>
    </row>
    <row r="23" spans="1:9" ht="30" customHeight="1" x14ac:dyDescent="0.25">
      <c r="A23" s="22" t="s">
        <v>56</v>
      </c>
      <c r="B23" s="37"/>
      <c r="C23" s="26"/>
      <c r="D23" s="20" t="s">
        <v>94</v>
      </c>
      <c r="E23" s="20">
        <f>4+6+8+6+2+5</f>
        <v>31</v>
      </c>
      <c r="F23" s="19">
        <f t="shared" si="0"/>
        <v>0</v>
      </c>
      <c r="G23" s="21"/>
      <c r="H23" s="32">
        <f t="shared" si="1"/>
        <v>0</v>
      </c>
      <c r="I23" s="34"/>
    </row>
    <row r="24" spans="1:9" ht="30" customHeight="1" x14ac:dyDescent="0.25">
      <c r="A24" s="22" t="s">
        <v>79</v>
      </c>
      <c r="B24" s="37"/>
      <c r="C24" s="26"/>
      <c r="D24" s="20" t="s">
        <v>90</v>
      </c>
      <c r="E24" s="20">
        <f>4</f>
        <v>4</v>
      </c>
      <c r="F24" s="19">
        <f t="shared" si="0"/>
        <v>0</v>
      </c>
      <c r="G24" s="21"/>
      <c r="H24" s="32">
        <f t="shared" si="1"/>
        <v>0</v>
      </c>
      <c r="I24" s="34"/>
    </row>
    <row r="25" spans="1:9" ht="30" customHeight="1" x14ac:dyDescent="0.25">
      <c r="A25" s="18" t="s">
        <v>58</v>
      </c>
      <c r="B25" s="38"/>
      <c r="C25" s="26"/>
      <c r="D25" s="20" t="s">
        <v>92</v>
      </c>
      <c r="E25" s="20">
        <f>4+4+3</f>
        <v>11</v>
      </c>
      <c r="F25" s="19">
        <f t="shared" si="0"/>
        <v>0</v>
      </c>
      <c r="G25" s="21"/>
      <c r="H25" s="32">
        <f t="shared" si="1"/>
        <v>0</v>
      </c>
      <c r="I25" s="34"/>
    </row>
    <row r="26" spans="1:9" ht="30" customHeight="1" x14ac:dyDescent="0.25">
      <c r="A26" s="18" t="s">
        <v>46</v>
      </c>
      <c r="B26" s="38"/>
      <c r="C26" s="26"/>
      <c r="D26" s="20" t="s">
        <v>92</v>
      </c>
      <c r="E26" s="20">
        <f>6</f>
        <v>6</v>
      </c>
      <c r="F26" s="19">
        <f t="shared" si="0"/>
        <v>0</v>
      </c>
      <c r="G26" s="21"/>
      <c r="H26" s="32">
        <f t="shared" si="1"/>
        <v>0</v>
      </c>
      <c r="I26" s="34"/>
    </row>
    <row r="27" spans="1:9" ht="30" customHeight="1" x14ac:dyDescent="0.25">
      <c r="A27" s="18" t="s">
        <v>57</v>
      </c>
      <c r="B27" s="38"/>
      <c r="C27" s="26"/>
      <c r="D27" s="20" t="s">
        <v>92</v>
      </c>
      <c r="E27" s="20">
        <v>6</v>
      </c>
      <c r="F27" s="19">
        <f t="shared" si="0"/>
        <v>0</v>
      </c>
      <c r="G27" s="21"/>
      <c r="H27" s="32">
        <f t="shared" si="1"/>
        <v>0</v>
      </c>
      <c r="I27" s="34"/>
    </row>
    <row r="28" spans="1:9" ht="30" customHeight="1" x14ac:dyDescent="0.25">
      <c r="A28" s="18" t="s">
        <v>27</v>
      </c>
      <c r="B28" s="38"/>
      <c r="C28" s="26"/>
      <c r="D28" s="20" t="s">
        <v>92</v>
      </c>
      <c r="E28" s="20">
        <f>2+2+4</f>
        <v>8</v>
      </c>
      <c r="F28" s="19">
        <f t="shared" si="0"/>
        <v>0</v>
      </c>
      <c r="G28" s="21"/>
      <c r="H28" s="32">
        <f t="shared" si="1"/>
        <v>0</v>
      </c>
      <c r="I28" s="34"/>
    </row>
    <row r="29" spans="1:9" ht="30" customHeight="1" x14ac:dyDescent="0.25">
      <c r="A29" s="18" t="s">
        <v>59</v>
      </c>
      <c r="B29" s="38"/>
      <c r="C29" s="26"/>
      <c r="D29" s="20" t="s">
        <v>92</v>
      </c>
      <c r="E29" s="20">
        <f>12+12+30+12+20+20+20+20</f>
        <v>146</v>
      </c>
      <c r="F29" s="19">
        <f t="shared" si="0"/>
        <v>0</v>
      </c>
      <c r="G29" s="21"/>
      <c r="H29" s="32">
        <f t="shared" si="1"/>
        <v>0</v>
      </c>
      <c r="I29" s="34"/>
    </row>
    <row r="30" spans="1:9" ht="30" customHeight="1" x14ac:dyDescent="0.25">
      <c r="A30" s="18" t="s">
        <v>60</v>
      </c>
      <c r="B30" s="38"/>
      <c r="C30" s="26"/>
      <c r="D30" s="20" t="s">
        <v>92</v>
      </c>
      <c r="E30" s="20">
        <f>5+5</f>
        <v>10</v>
      </c>
      <c r="F30" s="19">
        <f t="shared" si="0"/>
        <v>0</v>
      </c>
      <c r="G30" s="21"/>
      <c r="H30" s="32">
        <f t="shared" si="1"/>
        <v>0</v>
      </c>
      <c r="I30" s="34"/>
    </row>
    <row r="31" spans="1:9" ht="30" customHeight="1" x14ac:dyDescent="0.25">
      <c r="A31" s="22" t="s">
        <v>61</v>
      </c>
      <c r="B31" s="37"/>
      <c r="C31" s="27"/>
      <c r="D31" s="20" t="s">
        <v>93</v>
      </c>
      <c r="E31" s="20">
        <f>6+5+1+1+1+1</f>
        <v>15</v>
      </c>
      <c r="F31" s="19">
        <f t="shared" si="0"/>
        <v>0</v>
      </c>
      <c r="G31" s="21"/>
      <c r="H31" s="32">
        <f t="shared" si="1"/>
        <v>0</v>
      </c>
      <c r="I31" s="34"/>
    </row>
    <row r="32" spans="1:9" ht="30" customHeight="1" x14ac:dyDescent="0.25">
      <c r="A32" s="18" t="s">
        <v>39</v>
      </c>
      <c r="B32" s="38"/>
      <c r="C32" s="26"/>
      <c r="D32" s="20" t="s">
        <v>94</v>
      </c>
      <c r="E32" s="20">
        <f>4+6+6+3+10+5</f>
        <v>34</v>
      </c>
      <c r="F32" s="19">
        <f t="shared" si="0"/>
        <v>0</v>
      </c>
      <c r="G32" s="21"/>
      <c r="H32" s="32">
        <f t="shared" si="1"/>
        <v>0</v>
      </c>
      <c r="I32" s="34"/>
    </row>
    <row r="33" spans="1:9" ht="30" customHeight="1" x14ac:dyDescent="0.25">
      <c r="A33" s="22" t="s">
        <v>62</v>
      </c>
      <c r="B33" s="37"/>
      <c r="C33" s="27"/>
      <c r="D33" s="20" t="s">
        <v>92</v>
      </c>
      <c r="E33" s="20">
        <f>8+8+10+8</f>
        <v>34</v>
      </c>
      <c r="F33" s="19">
        <f t="shared" si="0"/>
        <v>0</v>
      </c>
      <c r="G33" s="21"/>
      <c r="H33" s="32">
        <f t="shared" si="1"/>
        <v>0</v>
      </c>
      <c r="I33" s="34"/>
    </row>
    <row r="34" spans="1:9" ht="30" customHeight="1" x14ac:dyDescent="0.25">
      <c r="A34" s="22" t="s">
        <v>33</v>
      </c>
      <c r="B34" s="37"/>
      <c r="C34" s="27"/>
      <c r="D34" s="20" t="s">
        <v>92</v>
      </c>
      <c r="E34" s="20">
        <f>13</f>
        <v>13</v>
      </c>
      <c r="F34" s="19">
        <f t="shared" si="0"/>
        <v>0</v>
      </c>
      <c r="G34" s="21"/>
      <c r="H34" s="32">
        <f t="shared" ref="H34:H65" si="2">F34+(F34*G34)</f>
        <v>0</v>
      </c>
      <c r="I34" s="34"/>
    </row>
    <row r="35" spans="1:9" ht="30" customHeight="1" x14ac:dyDescent="0.25">
      <c r="A35" s="30" t="s">
        <v>63</v>
      </c>
      <c r="B35" s="36"/>
      <c r="C35" s="27"/>
      <c r="D35" s="20" t="s">
        <v>92</v>
      </c>
      <c r="E35" s="20">
        <f>5</f>
        <v>5</v>
      </c>
      <c r="F35" s="19">
        <f t="shared" ref="F35:F66" si="3">C35*E35</f>
        <v>0</v>
      </c>
      <c r="G35" s="21"/>
      <c r="H35" s="32">
        <f t="shared" si="2"/>
        <v>0</v>
      </c>
      <c r="I35" s="34"/>
    </row>
    <row r="36" spans="1:9" ht="30" customHeight="1" x14ac:dyDescent="0.25">
      <c r="A36" s="30" t="s">
        <v>64</v>
      </c>
      <c r="B36" s="36"/>
      <c r="C36" s="27"/>
      <c r="D36" s="20" t="s">
        <v>94</v>
      </c>
      <c r="E36" s="20">
        <f>12+12</f>
        <v>24</v>
      </c>
      <c r="F36" s="19">
        <f t="shared" si="3"/>
        <v>0</v>
      </c>
      <c r="G36" s="21"/>
      <c r="H36" s="32">
        <f t="shared" si="2"/>
        <v>0</v>
      </c>
      <c r="I36" s="34"/>
    </row>
    <row r="37" spans="1:9" ht="30" customHeight="1" x14ac:dyDescent="0.25">
      <c r="A37" s="30" t="s">
        <v>43</v>
      </c>
      <c r="B37" s="36"/>
      <c r="C37" s="27"/>
      <c r="D37" s="20" t="s">
        <v>92</v>
      </c>
      <c r="E37" s="20">
        <v>3</v>
      </c>
      <c r="F37" s="19">
        <f t="shared" si="3"/>
        <v>0</v>
      </c>
      <c r="G37" s="21"/>
      <c r="H37" s="32">
        <f t="shared" si="2"/>
        <v>0</v>
      </c>
      <c r="I37" s="34"/>
    </row>
    <row r="38" spans="1:9" ht="30" customHeight="1" x14ac:dyDescent="0.25">
      <c r="A38" s="30" t="s">
        <v>10</v>
      </c>
      <c r="B38" s="36"/>
      <c r="C38" s="27"/>
      <c r="D38" s="20" t="s">
        <v>92</v>
      </c>
      <c r="E38" s="20">
        <f>5+5+5</f>
        <v>15</v>
      </c>
      <c r="F38" s="19">
        <f t="shared" si="3"/>
        <v>0</v>
      </c>
      <c r="G38" s="21"/>
      <c r="H38" s="32">
        <f t="shared" si="2"/>
        <v>0</v>
      </c>
      <c r="I38" s="34"/>
    </row>
    <row r="39" spans="1:9" ht="30" customHeight="1" x14ac:dyDescent="0.25">
      <c r="A39" s="30" t="s">
        <v>47</v>
      </c>
      <c r="B39" s="36"/>
      <c r="C39" s="26"/>
      <c r="D39" s="20" t="s">
        <v>92</v>
      </c>
      <c r="E39" s="20">
        <v>4</v>
      </c>
      <c r="F39" s="19">
        <f t="shared" si="3"/>
        <v>0</v>
      </c>
      <c r="G39" s="21"/>
      <c r="H39" s="32">
        <f t="shared" si="2"/>
        <v>0</v>
      </c>
      <c r="I39" s="34"/>
    </row>
    <row r="40" spans="1:9" ht="30" customHeight="1" x14ac:dyDescent="0.25">
      <c r="A40" s="30" t="s">
        <v>48</v>
      </c>
      <c r="B40" s="36"/>
      <c r="C40" s="27"/>
      <c r="D40" s="20" t="s">
        <v>92</v>
      </c>
      <c r="E40" s="20">
        <v>5</v>
      </c>
      <c r="F40" s="19">
        <f t="shared" si="3"/>
        <v>0</v>
      </c>
      <c r="G40" s="21"/>
      <c r="H40" s="32">
        <f t="shared" si="2"/>
        <v>0</v>
      </c>
      <c r="I40" s="34"/>
    </row>
    <row r="41" spans="1:9" ht="30" customHeight="1" x14ac:dyDescent="0.25">
      <c r="A41" s="30" t="s">
        <v>31</v>
      </c>
      <c r="B41" s="36"/>
      <c r="C41" s="26"/>
      <c r="D41" s="20" t="s">
        <v>90</v>
      </c>
      <c r="E41" s="20">
        <f>6+6</f>
        <v>12</v>
      </c>
      <c r="F41" s="19">
        <f t="shared" si="3"/>
        <v>0</v>
      </c>
      <c r="G41" s="21"/>
      <c r="H41" s="32">
        <f t="shared" si="2"/>
        <v>0</v>
      </c>
      <c r="I41" s="34"/>
    </row>
    <row r="42" spans="1:9" ht="30" customHeight="1" x14ac:dyDescent="0.25">
      <c r="A42" s="30" t="s">
        <v>32</v>
      </c>
      <c r="B42" s="36"/>
      <c r="C42" s="26"/>
      <c r="D42" s="20" t="s">
        <v>90</v>
      </c>
      <c r="E42" s="20">
        <f>6+6</f>
        <v>12</v>
      </c>
      <c r="F42" s="19">
        <f t="shared" si="3"/>
        <v>0</v>
      </c>
      <c r="G42" s="21"/>
      <c r="H42" s="32">
        <f t="shared" si="2"/>
        <v>0</v>
      </c>
      <c r="I42" s="34"/>
    </row>
    <row r="43" spans="1:9" ht="30" customHeight="1" x14ac:dyDescent="0.25">
      <c r="A43" s="30" t="s">
        <v>8</v>
      </c>
      <c r="B43" s="36"/>
      <c r="C43" s="27"/>
      <c r="D43" s="20" t="s">
        <v>91</v>
      </c>
      <c r="E43" s="20">
        <v>1</v>
      </c>
      <c r="F43" s="19">
        <f t="shared" si="3"/>
        <v>0</v>
      </c>
      <c r="G43" s="21"/>
      <c r="H43" s="32">
        <f t="shared" si="2"/>
        <v>0</v>
      </c>
      <c r="I43" s="34"/>
    </row>
    <row r="44" spans="1:9" ht="30" customHeight="1" x14ac:dyDescent="0.25">
      <c r="A44" s="30" t="s">
        <v>28</v>
      </c>
      <c r="B44" s="36"/>
      <c r="C44" s="27"/>
      <c r="D44" s="20" t="s">
        <v>92</v>
      </c>
      <c r="E44" s="20">
        <f>3+3</f>
        <v>6</v>
      </c>
      <c r="F44" s="19">
        <f t="shared" si="3"/>
        <v>0</v>
      </c>
      <c r="G44" s="21"/>
      <c r="H44" s="32">
        <f t="shared" si="2"/>
        <v>0</v>
      </c>
      <c r="I44" s="34"/>
    </row>
    <row r="45" spans="1:9" ht="30" customHeight="1" x14ac:dyDescent="0.25">
      <c r="A45" s="30" t="s">
        <v>40</v>
      </c>
      <c r="B45" s="36"/>
      <c r="C45" s="27"/>
      <c r="D45" s="20" t="s">
        <v>92</v>
      </c>
      <c r="E45" s="20">
        <f>6+6+6+1+2</f>
        <v>21</v>
      </c>
      <c r="F45" s="19">
        <f t="shared" si="3"/>
        <v>0</v>
      </c>
      <c r="G45" s="21"/>
      <c r="H45" s="32">
        <f t="shared" si="2"/>
        <v>0</v>
      </c>
      <c r="I45" s="34"/>
    </row>
    <row r="46" spans="1:9" ht="30" customHeight="1" x14ac:dyDescent="0.25">
      <c r="A46" s="30" t="s">
        <v>9</v>
      </c>
      <c r="B46" s="36"/>
      <c r="C46" s="27"/>
      <c r="D46" s="20" t="s">
        <v>92</v>
      </c>
      <c r="E46" s="20">
        <f>6+6+6+6+6</f>
        <v>30</v>
      </c>
      <c r="F46" s="19">
        <f t="shared" si="3"/>
        <v>0</v>
      </c>
      <c r="G46" s="21"/>
      <c r="H46" s="32">
        <f t="shared" si="2"/>
        <v>0</v>
      </c>
      <c r="I46" s="34"/>
    </row>
    <row r="47" spans="1:9" ht="30" customHeight="1" x14ac:dyDescent="0.25">
      <c r="A47" s="30" t="s">
        <v>81</v>
      </c>
      <c r="B47" s="36"/>
      <c r="C47" s="27"/>
      <c r="D47" s="20" t="s">
        <v>93</v>
      </c>
      <c r="E47" s="20">
        <f>4</f>
        <v>4</v>
      </c>
      <c r="F47" s="19">
        <f t="shared" si="3"/>
        <v>0</v>
      </c>
      <c r="G47" s="21"/>
      <c r="H47" s="32">
        <f t="shared" si="2"/>
        <v>0</v>
      </c>
      <c r="I47" s="34"/>
    </row>
    <row r="48" spans="1:9" ht="30" customHeight="1" x14ac:dyDescent="0.25">
      <c r="A48" s="30" t="s">
        <v>82</v>
      </c>
      <c r="B48" s="36"/>
      <c r="C48" s="27"/>
      <c r="D48" s="20" t="s">
        <v>92</v>
      </c>
      <c r="E48" s="20">
        <f>3</f>
        <v>3</v>
      </c>
      <c r="F48" s="19">
        <f t="shared" si="3"/>
        <v>0</v>
      </c>
      <c r="G48" s="21"/>
      <c r="H48" s="32">
        <f t="shared" si="2"/>
        <v>0</v>
      </c>
      <c r="I48" s="34"/>
    </row>
    <row r="49" spans="1:9" ht="30" customHeight="1" x14ac:dyDescent="0.25">
      <c r="A49" s="30" t="s">
        <v>65</v>
      </c>
      <c r="B49" s="36"/>
      <c r="C49" s="27"/>
      <c r="D49" s="20" t="s">
        <v>93</v>
      </c>
      <c r="E49" s="20">
        <f>12+36+13</f>
        <v>61</v>
      </c>
      <c r="F49" s="19">
        <f t="shared" si="3"/>
        <v>0</v>
      </c>
      <c r="G49" s="21"/>
      <c r="H49" s="32">
        <f t="shared" si="2"/>
        <v>0</v>
      </c>
      <c r="I49" s="34"/>
    </row>
    <row r="50" spans="1:9" ht="30" customHeight="1" x14ac:dyDescent="0.25">
      <c r="A50" s="30" t="s">
        <v>22</v>
      </c>
      <c r="B50" s="36"/>
      <c r="C50" s="27"/>
      <c r="D50" s="20" t="s">
        <v>93</v>
      </c>
      <c r="E50" s="20">
        <f>36</f>
        <v>36</v>
      </c>
      <c r="F50" s="19">
        <f t="shared" si="3"/>
        <v>0</v>
      </c>
      <c r="G50" s="21"/>
      <c r="H50" s="32">
        <f t="shared" si="2"/>
        <v>0</v>
      </c>
      <c r="I50" s="34"/>
    </row>
    <row r="51" spans="1:9" ht="30" customHeight="1" x14ac:dyDescent="0.25">
      <c r="A51" s="30" t="s">
        <v>41</v>
      </c>
      <c r="B51" s="36"/>
      <c r="C51" s="27"/>
      <c r="D51" s="20" t="s">
        <v>94</v>
      </c>
      <c r="E51" s="20">
        <f>10</f>
        <v>10</v>
      </c>
      <c r="F51" s="19">
        <f t="shared" si="3"/>
        <v>0</v>
      </c>
      <c r="G51" s="21"/>
      <c r="H51" s="32">
        <f t="shared" si="2"/>
        <v>0</v>
      </c>
      <c r="I51" s="34"/>
    </row>
    <row r="52" spans="1:9" ht="30" customHeight="1" x14ac:dyDescent="0.25">
      <c r="A52" s="30" t="s">
        <v>49</v>
      </c>
      <c r="B52" s="36"/>
      <c r="C52" s="27"/>
      <c r="D52" s="20" t="s">
        <v>92</v>
      </c>
      <c r="E52" s="20">
        <v>5</v>
      </c>
      <c r="F52" s="19">
        <f t="shared" si="3"/>
        <v>0</v>
      </c>
      <c r="G52" s="21"/>
      <c r="H52" s="32">
        <f t="shared" si="2"/>
        <v>0</v>
      </c>
      <c r="I52" s="34"/>
    </row>
    <row r="53" spans="1:9" ht="30" customHeight="1" x14ac:dyDescent="0.25">
      <c r="A53" s="30" t="s">
        <v>50</v>
      </c>
      <c r="B53" s="36"/>
      <c r="C53" s="26"/>
      <c r="D53" s="20" t="s">
        <v>94</v>
      </c>
      <c r="E53" s="20">
        <v>12</v>
      </c>
      <c r="F53" s="19">
        <f t="shared" si="3"/>
        <v>0</v>
      </c>
      <c r="G53" s="21"/>
      <c r="H53" s="32">
        <f t="shared" si="2"/>
        <v>0</v>
      </c>
      <c r="I53" s="34"/>
    </row>
    <row r="54" spans="1:9" ht="30" customHeight="1" x14ac:dyDescent="0.25">
      <c r="A54" s="30" t="s">
        <v>15</v>
      </c>
      <c r="B54" s="36"/>
      <c r="C54" s="26"/>
      <c r="D54" s="20" t="s">
        <v>92</v>
      </c>
      <c r="E54" s="20">
        <f>5+5</f>
        <v>10</v>
      </c>
      <c r="F54" s="19">
        <f t="shared" si="3"/>
        <v>0</v>
      </c>
      <c r="G54" s="21"/>
      <c r="H54" s="32">
        <f t="shared" si="2"/>
        <v>0</v>
      </c>
      <c r="I54" s="34"/>
    </row>
    <row r="55" spans="1:9" ht="30" customHeight="1" x14ac:dyDescent="0.25">
      <c r="A55" s="30" t="s">
        <v>11</v>
      </c>
      <c r="B55" s="36"/>
      <c r="C55" s="26"/>
      <c r="D55" s="20" t="s">
        <v>92</v>
      </c>
      <c r="E55" s="20">
        <f>10+10+10+10</f>
        <v>40</v>
      </c>
      <c r="F55" s="19">
        <f t="shared" si="3"/>
        <v>0</v>
      </c>
      <c r="G55" s="21"/>
      <c r="H55" s="32">
        <f t="shared" si="2"/>
        <v>0</v>
      </c>
      <c r="I55" s="34"/>
    </row>
    <row r="56" spans="1:9" ht="30" customHeight="1" x14ac:dyDescent="0.25">
      <c r="A56" s="31" t="s">
        <v>66</v>
      </c>
      <c r="B56" s="35"/>
      <c r="C56" s="26"/>
      <c r="D56" s="20" t="s">
        <v>92</v>
      </c>
      <c r="E56" s="20">
        <f>8+30+10+5</f>
        <v>53</v>
      </c>
      <c r="F56" s="19">
        <f t="shared" si="3"/>
        <v>0</v>
      </c>
      <c r="G56" s="21"/>
      <c r="H56" s="32">
        <f t="shared" si="2"/>
        <v>0</v>
      </c>
      <c r="I56" s="34"/>
    </row>
    <row r="57" spans="1:9" ht="30" customHeight="1" x14ac:dyDescent="0.25">
      <c r="A57" s="30" t="s">
        <v>34</v>
      </c>
      <c r="B57" s="36"/>
      <c r="C57" s="26"/>
      <c r="D57" s="20" t="s">
        <v>92</v>
      </c>
      <c r="E57" s="20">
        <f>13</f>
        <v>13</v>
      </c>
      <c r="F57" s="19">
        <f t="shared" si="3"/>
        <v>0</v>
      </c>
      <c r="G57" s="21"/>
      <c r="H57" s="32">
        <f t="shared" si="2"/>
        <v>0</v>
      </c>
      <c r="I57" s="34"/>
    </row>
    <row r="58" spans="1:9" ht="30" customHeight="1" x14ac:dyDescent="0.25">
      <c r="A58" s="31" t="s">
        <v>12</v>
      </c>
      <c r="B58" s="35"/>
      <c r="C58" s="26"/>
      <c r="D58" s="20" t="s">
        <v>92</v>
      </c>
      <c r="E58" s="20">
        <f>5+5</f>
        <v>10</v>
      </c>
      <c r="F58" s="19">
        <f t="shared" si="3"/>
        <v>0</v>
      </c>
      <c r="G58" s="21"/>
      <c r="H58" s="32">
        <f t="shared" si="2"/>
        <v>0</v>
      </c>
      <c r="I58" s="34"/>
    </row>
    <row r="59" spans="1:9" ht="30" customHeight="1" x14ac:dyDescent="0.25">
      <c r="A59" s="31" t="s">
        <v>13</v>
      </c>
      <c r="B59" s="35"/>
      <c r="C59" s="26"/>
      <c r="D59" s="20" t="s">
        <v>92</v>
      </c>
      <c r="E59" s="20">
        <f>10+5+5+20</f>
        <v>40</v>
      </c>
      <c r="F59" s="19">
        <f t="shared" si="3"/>
        <v>0</v>
      </c>
      <c r="G59" s="21"/>
      <c r="H59" s="32">
        <f t="shared" si="2"/>
        <v>0</v>
      </c>
      <c r="I59" s="34"/>
    </row>
    <row r="60" spans="1:9" ht="30" customHeight="1" x14ac:dyDescent="0.25">
      <c r="A60" s="31" t="s">
        <v>77</v>
      </c>
      <c r="B60" s="35"/>
      <c r="C60" s="26"/>
      <c r="D60" s="20" t="s">
        <v>90</v>
      </c>
      <c r="E60" s="20">
        <f>4+4</f>
        <v>8</v>
      </c>
      <c r="F60" s="19">
        <f t="shared" si="3"/>
        <v>0</v>
      </c>
      <c r="G60" s="21"/>
      <c r="H60" s="32">
        <f t="shared" si="2"/>
        <v>0</v>
      </c>
      <c r="I60" s="34"/>
    </row>
    <row r="61" spans="1:9" ht="30" customHeight="1" x14ac:dyDescent="0.25">
      <c r="A61" s="31" t="s">
        <v>75</v>
      </c>
      <c r="B61" s="35"/>
      <c r="C61" s="26"/>
      <c r="D61" s="20" t="s">
        <v>92</v>
      </c>
      <c r="E61" s="20">
        <f>12+12+12</f>
        <v>36</v>
      </c>
      <c r="F61" s="19">
        <f t="shared" si="3"/>
        <v>0</v>
      </c>
      <c r="G61" s="21"/>
      <c r="H61" s="32">
        <f t="shared" si="2"/>
        <v>0</v>
      </c>
      <c r="I61" s="34"/>
    </row>
    <row r="62" spans="1:9" ht="30" customHeight="1" x14ac:dyDescent="0.25">
      <c r="A62" s="22" t="s">
        <v>74</v>
      </c>
      <c r="B62" s="37"/>
      <c r="C62" s="26"/>
      <c r="D62" s="20" t="s">
        <v>94</v>
      </c>
      <c r="E62" s="20">
        <f>2+6+10+5+3</f>
        <v>26</v>
      </c>
      <c r="F62" s="19">
        <f t="shared" si="3"/>
        <v>0</v>
      </c>
      <c r="G62" s="21"/>
      <c r="H62" s="32">
        <f t="shared" si="2"/>
        <v>0</v>
      </c>
      <c r="I62" s="34"/>
    </row>
    <row r="63" spans="1:9" ht="30" customHeight="1" x14ac:dyDescent="0.25">
      <c r="A63" s="22" t="s">
        <v>87</v>
      </c>
      <c r="B63" s="37"/>
      <c r="C63" s="27"/>
      <c r="D63" s="20" t="s">
        <v>92</v>
      </c>
      <c r="E63" s="20">
        <f>5+5</f>
        <v>10</v>
      </c>
      <c r="F63" s="19">
        <f t="shared" si="3"/>
        <v>0</v>
      </c>
      <c r="G63" s="21"/>
      <c r="H63" s="32">
        <f t="shared" si="2"/>
        <v>0</v>
      </c>
      <c r="I63" s="34"/>
    </row>
    <row r="64" spans="1:9" ht="30" customHeight="1" x14ac:dyDescent="0.25">
      <c r="A64" s="30" t="s">
        <v>25</v>
      </c>
      <c r="B64" s="36"/>
      <c r="C64" s="27"/>
      <c r="D64" s="20" t="s">
        <v>92</v>
      </c>
      <c r="E64" s="20">
        <f>13+5</f>
        <v>18</v>
      </c>
      <c r="F64" s="19">
        <f t="shared" si="3"/>
        <v>0</v>
      </c>
      <c r="G64" s="21"/>
      <c r="H64" s="32">
        <f t="shared" si="2"/>
        <v>0</v>
      </c>
      <c r="I64" s="34"/>
    </row>
    <row r="65" spans="1:9" ht="30" customHeight="1" x14ac:dyDescent="0.25">
      <c r="A65" s="30" t="s">
        <v>73</v>
      </c>
      <c r="B65" s="36"/>
      <c r="C65" s="27"/>
      <c r="D65" s="20" t="s">
        <v>92</v>
      </c>
      <c r="E65" s="20">
        <f>13+13+13+26</f>
        <v>65</v>
      </c>
      <c r="F65" s="19">
        <f t="shared" si="3"/>
        <v>0</v>
      </c>
      <c r="G65" s="21"/>
      <c r="H65" s="32">
        <f t="shared" si="2"/>
        <v>0</v>
      </c>
      <c r="I65" s="34"/>
    </row>
    <row r="66" spans="1:9" ht="30" customHeight="1" x14ac:dyDescent="0.25">
      <c r="A66" s="30" t="s">
        <v>76</v>
      </c>
      <c r="B66" s="36"/>
      <c r="C66" s="27"/>
      <c r="D66" s="20" t="s">
        <v>92</v>
      </c>
      <c r="E66" s="20">
        <f>5+10+5</f>
        <v>20</v>
      </c>
      <c r="F66" s="19">
        <f t="shared" si="3"/>
        <v>0</v>
      </c>
      <c r="G66" s="21"/>
      <c r="H66" s="32">
        <f t="shared" ref="H66:H82" si="4">F66+(F66*G66)</f>
        <v>0</v>
      </c>
      <c r="I66" s="34"/>
    </row>
    <row r="67" spans="1:9" ht="30" customHeight="1" x14ac:dyDescent="0.25">
      <c r="A67" s="31" t="s">
        <v>85</v>
      </c>
      <c r="B67" s="35"/>
      <c r="C67" s="26"/>
      <c r="D67" s="20" t="s">
        <v>92</v>
      </c>
      <c r="E67" s="20">
        <f>20+10+12+20+20+20+10</f>
        <v>112</v>
      </c>
      <c r="F67" s="19">
        <f t="shared" ref="F67:F82" si="5">C67*E67</f>
        <v>0</v>
      </c>
      <c r="G67" s="21"/>
      <c r="H67" s="32">
        <f t="shared" si="4"/>
        <v>0</v>
      </c>
      <c r="I67" s="34"/>
    </row>
    <row r="68" spans="1:9" ht="30" customHeight="1" x14ac:dyDescent="0.25">
      <c r="A68" s="31" t="s">
        <v>16</v>
      </c>
      <c r="B68" s="35"/>
      <c r="C68" s="26"/>
      <c r="D68" s="20" t="s">
        <v>92</v>
      </c>
      <c r="E68" s="20">
        <f>3+5</f>
        <v>8</v>
      </c>
      <c r="F68" s="19">
        <f t="shared" si="5"/>
        <v>0</v>
      </c>
      <c r="G68" s="21"/>
      <c r="H68" s="32">
        <f t="shared" si="4"/>
        <v>0</v>
      </c>
      <c r="I68" s="34"/>
    </row>
    <row r="69" spans="1:9" ht="30" customHeight="1" x14ac:dyDescent="0.25">
      <c r="A69" s="30" t="s">
        <v>84</v>
      </c>
      <c r="B69" s="36"/>
      <c r="C69" s="27"/>
      <c r="D69" s="20" t="s">
        <v>92</v>
      </c>
      <c r="E69" s="20">
        <f>13+13+13+14+14</f>
        <v>67</v>
      </c>
      <c r="F69" s="19">
        <f t="shared" si="5"/>
        <v>0</v>
      </c>
      <c r="G69" s="21"/>
      <c r="H69" s="32">
        <f t="shared" si="4"/>
        <v>0</v>
      </c>
      <c r="I69" s="34"/>
    </row>
    <row r="70" spans="1:9" ht="30" customHeight="1" x14ac:dyDescent="0.25">
      <c r="A70" s="30" t="s">
        <v>42</v>
      </c>
      <c r="B70" s="36"/>
      <c r="C70" s="27"/>
      <c r="D70" s="20" t="s">
        <v>92</v>
      </c>
      <c r="E70" s="20">
        <f>13</f>
        <v>13</v>
      </c>
      <c r="F70" s="19">
        <f t="shared" si="5"/>
        <v>0</v>
      </c>
      <c r="G70" s="21"/>
      <c r="H70" s="32">
        <f t="shared" si="4"/>
        <v>0</v>
      </c>
      <c r="I70" s="34"/>
    </row>
    <row r="71" spans="1:9" ht="30" customHeight="1" x14ac:dyDescent="0.25">
      <c r="A71" s="30" t="s">
        <v>23</v>
      </c>
      <c r="B71" s="36"/>
      <c r="C71" s="27"/>
      <c r="D71" s="20" t="s">
        <v>92</v>
      </c>
      <c r="E71" s="20">
        <f>13+13+13+13</f>
        <v>52</v>
      </c>
      <c r="F71" s="19">
        <f t="shared" si="5"/>
        <v>0</v>
      </c>
      <c r="G71" s="21"/>
      <c r="H71" s="32">
        <f t="shared" si="4"/>
        <v>0</v>
      </c>
      <c r="I71" s="34"/>
    </row>
    <row r="72" spans="1:9" ht="30" customHeight="1" x14ac:dyDescent="0.25">
      <c r="A72" s="30" t="s">
        <v>24</v>
      </c>
      <c r="B72" s="36"/>
      <c r="C72" s="27"/>
      <c r="D72" s="20" t="s">
        <v>92</v>
      </c>
      <c r="E72" s="20">
        <f>8+8</f>
        <v>16</v>
      </c>
      <c r="F72" s="19">
        <f t="shared" si="5"/>
        <v>0</v>
      </c>
      <c r="G72" s="21"/>
      <c r="H72" s="32">
        <f t="shared" si="4"/>
        <v>0</v>
      </c>
      <c r="I72" s="34"/>
    </row>
    <row r="73" spans="1:9" ht="30" customHeight="1" x14ac:dyDescent="0.25">
      <c r="A73" s="30" t="s">
        <v>26</v>
      </c>
      <c r="B73" s="36"/>
      <c r="C73" s="27"/>
      <c r="D73" s="20" t="s">
        <v>92</v>
      </c>
      <c r="E73" s="20">
        <f>10+12</f>
        <v>22</v>
      </c>
      <c r="F73" s="19">
        <f t="shared" si="5"/>
        <v>0</v>
      </c>
      <c r="G73" s="21"/>
      <c r="H73" s="32">
        <f t="shared" si="4"/>
        <v>0</v>
      </c>
      <c r="I73" s="34"/>
    </row>
    <row r="74" spans="1:9" ht="30" customHeight="1" x14ac:dyDescent="0.25">
      <c r="A74" s="22" t="s">
        <v>72</v>
      </c>
      <c r="B74" s="37"/>
      <c r="C74" s="26"/>
      <c r="D74" s="20" t="s">
        <v>92</v>
      </c>
      <c r="E74" s="20">
        <f>5+5</f>
        <v>10</v>
      </c>
      <c r="F74" s="19">
        <f t="shared" si="5"/>
        <v>0</v>
      </c>
      <c r="G74" s="21"/>
      <c r="H74" s="32">
        <f t="shared" si="4"/>
        <v>0</v>
      </c>
      <c r="I74" s="34"/>
    </row>
    <row r="75" spans="1:9" ht="30" customHeight="1" x14ac:dyDescent="0.25">
      <c r="A75" s="22" t="s">
        <v>71</v>
      </c>
      <c r="B75" s="37"/>
      <c r="C75" s="26"/>
      <c r="D75" s="20" t="s">
        <v>92</v>
      </c>
      <c r="E75" s="20">
        <f>5</f>
        <v>5</v>
      </c>
      <c r="F75" s="19">
        <f t="shared" si="5"/>
        <v>0</v>
      </c>
      <c r="G75" s="21"/>
      <c r="H75" s="32">
        <f t="shared" si="4"/>
        <v>0</v>
      </c>
      <c r="I75" s="34"/>
    </row>
    <row r="76" spans="1:9" ht="30" customHeight="1" x14ac:dyDescent="0.25">
      <c r="A76" s="22" t="s">
        <v>70</v>
      </c>
      <c r="B76" s="37"/>
      <c r="C76" s="26"/>
      <c r="D76" s="20" t="s">
        <v>92</v>
      </c>
      <c r="E76" s="20">
        <f>5+5</f>
        <v>10</v>
      </c>
      <c r="F76" s="19">
        <f t="shared" si="5"/>
        <v>0</v>
      </c>
      <c r="G76" s="21"/>
      <c r="H76" s="32">
        <f t="shared" si="4"/>
        <v>0</v>
      </c>
      <c r="I76" s="34"/>
    </row>
    <row r="77" spans="1:9" ht="30" customHeight="1" x14ac:dyDescent="0.25">
      <c r="A77" s="22" t="s">
        <v>83</v>
      </c>
      <c r="B77" s="37"/>
      <c r="C77" s="26"/>
      <c r="D77" s="20" t="s">
        <v>94</v>
      </c>
      <c r="E77" s="20">
        <f>4+2</f>
        <v>6</v>
      </c>
      <c r="F77" s="19">
        <f t="shared" si="5"/>
        <v>0</v>
      </c>
      <c r="G77" s="21"/>
      <c r="H77" s="32">
        <f t="shared" si="4"/>
        <v>0</v>
      </c>
      <c r="I77" s="34"/>
    </row>
    <row r="78" spans="1:9" ht="30" customHeight="1" x14ac:dyDescent="0.25">
      <c r="A78" s="22" t="s">
        <v>69</v>
      </c>
      <c r="B78" s="37"/>
      <c r="C78" s="26"/>
      <c r="D78" s="20" t="s">
        <v>92</v>
      </c>
      <c r="E78" s="20">
        <v>5</v>
      </c>
      <c r="F78" s="19">
        <f t="shared" si="5"/>
        <v>0</v>
      </c>
      <c r="G78" s="21"/>
      <c r="H78" s="32">
        <f t="shared" si="4"/>
        <v>0</v>
      </c>
      <c r="I78" s="34"/>
    </row>
    <row r="79" spans="1:9" ht="30" customHeight="1" x14ac:dyDescent="0.25">
      <c r="A79" s="22" t="s">
        <v>35</v>
      </c>
      <c r="B79" s="37"/>
      <c r="C79" s="26"/>
      <c r="D79" s="20" t="s">
        <v>95</v>
      </c>
      <c r="E79" s="20">
        <f>8+8+8</f>
        <v>24</v>
      </c>
      <c r="F79" s="19">
        <f t="shared" si="5"/>
        <v>0</v>
      </c>
      <c r="G79" s="21"/>
      <c r="H79" s="32">
        <f t="shared" si="4"/>
        <v>0</v>
      </c>
      <c r="I79" s="34"/>
    </row>
    <row r="80" spans="1:9" ht="30" customHeight="1" x14ac:dyDescent="0.25">
      <c r="A80" s="30" t="s">
        <v>68</v>
      </c>
      <c r="B80" s="36"/>
      <c r="C80" s="26"/>
      <c r="D80" s="20" t="s">
        <v>92</v>
      </c>
      <c r="E80" s="20">
        <f>1+2+1</f>
        <v>4</v>
      </c>
      <c r="F80" s="19">
        <f t="shared" si="5"/>
        <v>0</v>
      </c>
      <c r="G80" s="21"/>
      <c r="H80" s="32">
        <f t="shared" si="4"/>
        <v>0</v>
      </c>
      <c r="I80" s="34"/>
    </row>
    <row r="81" spans="1:9" ht="30" customHeight="1" x14ac:dyDescent="0.25">
      <c r="A81" s="30" t="s">
        <v>29</v>
      </c>
      <c r="B81" s="36"/>
      <c r="C81" s="26"/>
      <c r="D81" s="20" t="s">
        <v>94</v>
      </c>
      <c r="E81" s="20">
        <f>2+2</f>
        <v>4</v>
      </c>
      <c r="F81" s="19">
        <f t="shared" si="5"/>
        <v>0</v>
      </c>
      <c r="G81" s="21"/>
      <c r="H81" s="32">
        <f t="shared" si="4"/>
        <v>0</v>
      </c>
      <c r="I81" s="34"/>
    </row>
    <row r="82" spans="1:9" ht="30" customHeight="1" x14ac:dyDescent="0.25">
      <c r="A82" s="30" t="s">
        <v>67</v>
      </c>
      <c r="B82" s="36"/>
      <c r="C82" s="26"/>
      <c r="D82" s="20" t="s">
        <v>92</v>
      </c>
      <c r="E82" s="20">
        <f>5+10+5</f>
        <v>20</v>
      </c>
      <c r="F82" s="19">
        <f t="shared" si="5"/>
        <v>0</v>
      </c>
      <c r="G82" s="21"/>
      <c r="H82" s="32">
        <f t="shared" si="4"/>
        <v>0</v>
      </c>
      <c r="I82" s="34"/>
    </row>
    <row r="83" spans="1:9" s="12" customFormat="1" ht="60" customHeight="1" thickBot="1" x14ac:dyDescent="0.3">
      <c r="A83" s="23"/>
      <c r="B83" s="39"/>
      <c r="C83" s="29"/>
      <c r="D83" s="24"/>
      <c r="E83" s="24" t="s">
        <v>4</v>
      </c>
      <c r="F83" s="29">
        <f>SUM(F3:F82)</f>
        <v>0</v>
      </c>
      <c r="G83" s="25"/>
      <c r="H83" s="28">
        <f>SUM(H3:H82)</f>
        <v>0</v>
      </c>
    </row>
    <row r="84" spans="1:9" ht="60" customHeight="1" x14ac:dyDescent="0.25"/>
    <row r="85" spans="1:9" ht="60" customHeight="1" x14ac:dyDescent="0.25"/>
    <row r="86" spans="1:9" ht="60" customHeight="1" x14ac:dyDescent="0.25"/>
    <row r="87" spans="1:9" ht="60" customHeight="1" x14ac:dyDescent="0.25"/>
    <row r="88" spans="1:9" ht="60" customHeight="1" x14ac:dyDescent="0.25"/>
    <row r="89" spans="1:9" ht="60" customHeight="1" x14ac:dyDescent="0.25"/>
    <row r="90" spans="1:9" ht="60" customHeight="1" x14ac:dyDescent="0.25"/>
    <row r="91" spans="1:9" ht="60" customHeight="1" x14ac:dyDescent="0.25"/>
    <row r="92" spans="1:9" ht="60" customHeight="1" x14ac:dyDescent="0.25"/>
    <row r="93" spans="1:9" ht="60" customHeight="1" x14ac:dyDescent="0.25"/>
    <row r="94" spans="1:9" ht="60" customHeight="1" x14ac:dyDescent="0.25"/>
    <row r="95" spans="1:9" ht="60" customHeight="1" x14ac:dyDescent="0.25"/>
    <row r="96" spans="1:9" ht="60" customHeight="1" x14ac:dyDescent="0.25"/>
    <row r="97" ht="60" customHeight="1" x14ac:dyDescent="0.25"/>
    <row r="98" ht="60" customHeight="1" x14ac:dyDescent="0.25"/>
    <row r="99" ht="60" customHeight="1" x14ac:dyDescent="0.25"/>
    <row r="100" ht="60" customHeight="1" x14ac:dyDescent="0.25"/>
    <row r="101" ht="60" customHeight="1" x14ac:dyDescent="0.25"/>
    <row r="102" ht="60" customHeight="1" x14ac:dyDescent="0.25"/>
    <row r="103" ht="60" customHeight="1" x14ac:dyDescent="0.25"/>
    <row r="104" ht="60" customHeight="1" x14ac:dyDescent="0.25"/>
    <row r="105" ht="60" customHeight="1" x14ac:dyDescent="0.25"/>
    <row r="106" ht="60" customHeight="1" x14ac:dyDescent="0.25"/>
    <row r="107" ht="60" customHeight="1" x14ac:dyDescent="0.25"/>
    <row r="108" ht="60" customHeight="1" x14ac:dyDescent="0.25"/>
    <row r="109" ht="60" customHeight="1" x14ac:dyDescent="0.25"/>
    <row r="110" ht="60" customHeight="1" x14ac:dyDescent="0.25"/>
    <row r="111" ht="60" customHeight="1" x14ac:dyDescent="0.25"/>
    <row r="112" ht="60" customHeight="1" x14ac:dyDescent="0.25"/>
    <row r="113" ht="60" customHeight="1" x14ac:dyDescent="0.25"/>
    <row r="114" ht="60" customHeight="1" x14ac:dyDescent="0.25"/>
    <row r="115" ht="60" customHeight="1" x14ac:dyDescent="0.25"/>
    <row r="116" ht="60" customHeight="1" x14ac:dyDescent="0.25"/>
    <row r="117" ht="60" customHeight="1" x14ac:dyDescent="0.25"/>
    <row r="118" ht="60" customHeight="1" x14ac:dyDescent="0.25"/>
    <row r="119" ht="60" customHeight="1" x14ac:dyDescent="0.25"/>
    <row r="120" ht="60" customHeight="1" x14ac:dyDescent="0.25"/>
    <row r="121" ht="60" customHeight="1" x14ac:dyDescent="0.25"/>
    <row r="122" ht="60" customHeight="1" x14ac:dyDescent="0.25"/>
    <row r="123" ht="60" customHeight="1" x14ac:dyDescent="0.25"/>
    <row r="124" ht="60" customHeight="1" x14ac:dyDescent="0.25"/>
    <row r="125" ht="60" customHeight="1" x14ac:dyDescent="0.25"/>
    <row r="126" ht="60" customHeight="1" x14ac:dyDescent="0.25"/>
    <row r="127" ht="60" customHeight="1" x14ac:dyDescent="0.25"/>
    <row r="128" ht="60" customHeight="1" x14ac:dyDescent="0.25"/>
    <row r="129" ht="60" customHeight="1" x14ac:dyDescent="0.25"/>
    <row r="130" ht="60" customHeight="1" x14ac:dyDescent="0.25"/>
    <row r="131" ht="60" customHeight="1" x14ac:dyDescent="0.25"/>
    <row r="132" ht="60" customHeight="1" x14ac:dyDescent="0.25"/>
    <row r="133" ht="60" customHeight="1" x14ac:dyDescent="0.25"/>
    <row r="134" ht="60" customHeight="1" x14ac:dyDescent="0.25"/>
    <row r="135" ht="60" customHeight="1" x14ac:dyDescent="0.25"/>
    <row r="136" ht="60" customHeight="1" x14ac:dyDescent="0.25"/>
  </sheetData>
  <sortState xmlns:xlrd2="http://schemas.microsoft.com/office/spreadsheetml/2017/richdata2" ref="A3:I82">
    <sortCondition ref="A3:A82"/>
  </sortState>
  <mergeCells count="1">
    <mergeCell ref="A1:I1"/>
  </mergeCells>
  <printOptions horizontalCentered="1" verticalCentered="1" gridLines="1"/>
  <pageMargins left="0.11811023622047245" right="0.11811023622047245" top="0.51181102362204722" bottom="0.43307086614173229" header="0.23622047244094491" footer="0.19685039370078741"/>
  <pageSetup paperSize="9" scale="65" orientation="landscape" r:id="rId1"/>
  <headerFooter>
    <oddHeader>&amp;A</oddHeader>
    <oddFooter>Page &amp;P de &amp;N</oddFooter>
  </headerFooter>
  <ignoredErrors>
    <ignoredError sqref="E7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F207042D6CDE4CAD7AE2ADC92656AD" ma:contentTypeVersion="4" ma:contentTypeDescription="Crée un document." ma:contentTypeScope="" ma:versionID="ac01fa2e57f2cb2c57e2dfee0f30fb86">
  <xsd:schema xmlns:xsd="http://www.w3.org/2001/XMLSchema" xmlns:xs="http://www.w3.org/2001/XMLSchema" xmlns:p="http://schemas.microsoft.com/office/2006/metadata/properties" xmlns:ns2="0bc2522d-ee4c-4915-8c78-65f63e7700ba" xmlns:ns3="346a5565-1e0b-4852-bb5e-fa39da7247a3" targetNamespace="http://schemas.microsoft.com/office/2006/metadata/properties" ma:root="true" ma:fieldsID="5ebae145b3080117c5710ca6092c2f84" ns2:_="" ns3:_="">
    <xsd:import namespace="0bc2522d-ee4c-4915-8c78-65f63e7700ba"/>
    <xsd:import namespace="346a5565-1e0b-4852-bb5e-fa39da7247a3"/>
    <xsd:element name="properties">
      <xsd:complexType>
        <xsd:sequence>
          <xsd:element name="documentManagement">
            <xsd:complexType>
              <xsd:all>
                <xsd:element ref="ns2:Type_x0020_de_x0020_doc" minOccurs="0"/>
                <xsd:element ref="ns3:SharedWithUsers" minOccurs="0"/>
                <xsd:element ref="ns2:Application" minOccurs="0"/>
                <xsd:element ref="ns2:ann_x00e9_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522d-ee4c-4915-8c78-65f63e7700ba" elementFormDefault="qualified">
    <xsd:import namespace="http://schemas.microsoft.com/office/2006/documentManagement/types"/>
    <xsd:import namespace="http://schemas.microsoft.com/office/infopath/2007/PartnerControls"/>
    <xsd:element name="Type_x0020_de_x0020_doc" ma:index="8" nillable="true" ma:displayName="Type de doc" ma:default="Documentation" ma:format="Dropdown" ma:internalName="Type_x0020_de_x0020_doc">
      <xsd:simpleType>
        <xsd:union memberTypes="dms:Text">
          <xsd:simpleType>
            <xsd:restriction base="dms:Choice">
              <xsd:enumeration value="Documentation"/>
              <xsd:enumeration value="Marché"/>
              <xsd:enumeration value="Hébergement"/>
            </xsd:restriction>
          </xsd:simpleType>
        </xsd:union>
      </xsd:simpleType>
    </xsd:element>
    <xsd:element name="Application" ma:index="10" nillable="true" ma:displayName="Application" ma:format="Dropdown" ma:internalName="Application">
      <xsd:simpleType>
        <xsd:restriction base="dms:Choice">
          <xsd:enumeration value="SYFOADD"/>
          <xsd:enumeration value="SIREINES"/>
        </xsd:restriction>
      </xsd:simpleType>
    </xsd:element>
    <xsd:element name="ann_x00e9_e" ma:index="11" nillable="true" ma:displayName="année" ma:format="Dropdown" ma:internalName="ann_x00e9_e">
      <xsd:simpleType>
        <xsd:restriction base="dms:Choice">
          <xsd:enumeration value="2018"/>
          <xsd:enumeration value="2019"/>
          <xsd:enumeration value="2020"/>
          <xsd:enumeration value="2021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6a5565-1e0b-4852-bb5e-fa39da7247a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tion xmlns="0bc2522d-ee4c-4915-8c78-65f63e7700ba" xsi:nil="true"/>
    <Type_x0020_de_x0020_doc xmlns="0bc2522d-ee4c-4915-8c78-65f63e7700ba">Documentation</Type_x0020_de_x0020_doc>
    <ann_x00e9_e xmlns="0bc2522d-ee4c-4915-8c78-65f63e7700b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F7F6CA-EAD3-4212-ACF0-A3F1AFA73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522d-ee4c-4915-8c78-65f63e7700ba"/>
    <ds:schemaRef ds:uri="346a5565-1e0b-4852-bb5e-fa39da7247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B50E0F-CA23-44B2-9E79-81440CDF9675}">
  <ds:schemaRefs>
    <ds:schemaRef ds:uri="0bc2522d-ee4c-4915-8c78-65f63e7700ba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346a5565-1e0b-4852-bb5e-fa39da7247a3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0098AA7-EEFC-4451-8BB5-72D2DB5763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026-25 RC annexe 4 DQE  PDG</vt:lpstr>
      <vt:lpstr>026-25 RC DQE Lot 2</vt:lpstr>
      <vt:lpstr>'026-25 RC DQE Lot 2'!Impression_des_titres</vt:lpstr>
      <vt:lpstr>'026-25 RC DQE Lot 2'!Print_Titles</vt:lpstr>
      <vt:lpstr>'026-25 RC DQE Lot 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BUTTAFOCO Laurence</dc:creator>
  <cp:keywords/>
  <dc:description/>
  <cp:lastModifiedBy>BUTTAFOCO Laurence</cp:lastModifiedBy>
  <cp:revision>1</cp:revision>
  <cp:lastPrinted>2025-09-08T13:44:25Z</cp:lastPrinted>
  <dcterms:created xsi:type="dcterms:W3CDTF">2006-09-16T00:00:00Z</dcterms:created>
  <dcterms:modified xsi:type="dcterms:W3CDTF">2025-10-24T07:20:57Z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0x0101003EF207042D6CDE4CAD7AE2ADC92656AD</vt:lpwstr>
  </property>
</Properties>
</file>